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<sst xmlns="http://schemas.openxmlformats.org/spreadsheetml/2006/main" count="124" uniqueCount="52">
  <si>
    <t>Tarieven</t>
  </si>
  <si>
    <t>Jan</t>
  </si>
  <si>
    <t>Piet</t>
  </si>
  <si>
    <t>kp</t>
  </si>
  <si>
    <t>vp</t>
  </si>
  <si>
    <t>Voorcalculatie</t>
  </si>
  <si>
    <t>Realisatie</t>
  </si>
  <si>
    <t>Henk</t>
  </si>
  <si>
    <t>act. A</t>
  </si>
  <si>
    <t>act A</t>
  </si>
  <si>
    <t>Gefactureerd</t>
  </si>
  <si>
    <t>Waardering</t>
  </si>
  <si>
    <t>#</t>
  </si>
  <si>
    <t>Voorziening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</si>
  <si>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</si>
  <si>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</si>
  <si>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</si>
  <si>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</si>
  <si>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</si>
  <si>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</si>
  <si>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</si>
  <si>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</si>
  <si>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</si>
  <si>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</si>
  <si>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Boeking</t>
  </si>
  <si>
    <t>Kostprijs</t>
  </si>
  <si>
    <t>@ OHW</t>
  </si>
  <si>
    <t>@ Omzet</t>
  </si>
  <si>
    <t>Te factureren</t>
  </si>
  <si>
    <t>r</t>
  </si>
  <si>
    <t>(d-g)*kp</t>
  </si>
  <si>
    <t>(d-g)*vp</t>
  </si>
  <si>
    <t>AK</t>
  </si>
  <si>
    <t>Actuele kosten</t>
  </si>
  <si>
    <t>TVK</t>
  </si>
  <si>
    <t>Totaal verwachte kosten</t>
  </si>
  <si>
    <t>%GER</t>
  </si>
  <si>
    <t>% Gereed (AK * 100 / TVK)</t>
  </si>
  <si>
    <t>TVOV</t>
  </si>
  <si>
    <t>Totaal verwachte opbrengst</t>
  </si>
  <si>
    <t>TVOAK</t>
  </si>
  <si>
    <t>Totaal verwachte opbrengst actueel</t>
  </si>
  <si>
    <t>VRZ</t>
  </si>
  <si>
    <t>NVT</t>
  </si>
  <si>
    <t>activiteit A</t>
  </si>
  <si>
    <t>Als TVK &gt; TVOV en TVK &gt; AK, dan: TVK - TVOV + TVOAK - AK</t>
  </si>
  <si>
    <t>Termijnen OHW</t>
  </si>
  <si>
    <t>Voorziening V&amp;W</t>
  </si>
  <si>
    <t>@ Voorziening OHW</t>
  </si>
  <si>
    <t>Anders: 0</t>
  </si>
  <si>
    <r>
      <t xml:space="preserve">Factureringswijze </t>
    </r>
    <r>
      <rPr>
        <b/>
        <sz val="12"/>
        <rFont val="Arial"/>
        <family val="0"/>
      </rPr>
      <t>Regie</t>
    </r>
  </si>
  <si>
    <r>
      <t xml:space="preserve">Factureringswijze </t>
    </r>
    <r>
      <rPr>
        <b/>
        <sz val="12"/>
        <rFont val="Arial"/>
        <family val="2"/>
      </rPr>
      <t>Vaste Prijs</t>
    </r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</si>
</sst>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.0_-;_-* #,##0.0\-;_-* &quot;-&quot;??_-;_-@_-"/>
    <numFmt numFmtId="173" formatCode="_-* #,##0_-;_-* #,##0\-;_-* &quot;-&quot;??_-;_-@_-"/>
    <numFmt numFmtId="174" formatCode="0.0%"/>
    <numFmt numFmtId="175" formatCode="0.00000000%"/>
    <numFmt numFmtId="176" formatCode="0.0000%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173" fontId="0" fillId="0" borderId="0" xfId="44" applyNumberFormat="1" applyFont="1" applyAlignment="1">
      <alignment/>
    </xf>
    <xf numFmtId="173" fontId="0" fillId="0" borderId="11" xfId="44" applyNumberFormat="1" applyFont="1" applyBorder="1" applyAlignment="1">
      <alignment/>
    </xf>
    <xf numFmtId="173" fontId="0" fillId="0" borderId="11" xfId="44" applyNumberFormat="1" applyFont="1" applyBorder="1" applyAlignment="1">
      <alignment/>
    </xf>
    <xf numFmtId="173" fontId="0" fillId="0" borderId="11" xfId="44" applyNumberFormat="1" applyFont="1" applyBorder="1" applyAlignment="1">
      <alignment horizontal="right"/>
    </xf>
    <xf numFmtId="173" fontId="0" fillId="24" borderId="11" xfId="44" applyNumberFormat="1" applyFont="1" applyFill="1" applyBorder="1" applyAlignment="1">
      <alignment/>
    </xf>
    <xf numFmtId="173" fontId="0" fillId="0" borderId="0" xfId="44" applyNumberFormat="1" applyFont="1" applyBorder="1" applyAlignment="1">
      <alignment/>
    </xf>
    <xf numFmtId="173" fontId="0" fillId="0" borderId="0" xfId="44" applyNumberFormat="1" applyFont="1" applyBorder="1" applyAlignment="1">
      <alignment horizontal="right"/>
    </xf>
    <xf numFmtId="173" fontId="0" fillId="0" borderId="0" xfId="44" applyNumberFormat="1" applyFont="1" applyBorder="1" applyAlignment="1">
      <alignment/>
    </xf>
    <xf numFmtId="173" fontId="2" fillId="0" borderId="0" xfId="44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9" fontId="0" fillId="0" borderId="0" xfId="53" applyFont="1" applyAlignment="1">
      <alignment/>
    </xf>
    <xf numFmtId="0" fontId="0" fillId="0" borderId="0" xfId="0" applyFont="1" applyAlignment="1">
      <alignment/>
    </xf>
    <xf numFmtId="9" fontId="0" fillId="0" borderId="0" xfId="53" applyFont="1" applyAlignment="1">
      <alignment horizontal="right"/>
    </xf>
    <xf numFmtId="0" fontId="0" fillId="0" borderId="0" xfId="0" applyFont="1" applyAlignment="1">
      <alignment horizontal="right"/>
    </xf>
    <xf numFmtId="9" fontId="5" fillId="0" borderId="0" xfId="53" applyNumberFormat="1" applyFont="1" applyAlignment="1">
      <alignment horizontal="right"/>
    </xf>
    <xf numFmtId="173" fontId="0" fillId="0" borderId="0" xfId="44" applyNumberFormat="1" applyFont="1" applyAlignment="1">
      <alignment/>
    </xf>
    <xf numFmtId="10" fontId="0" fillId="0" borderId="0" xfId="53" applyNumberFormat="1" applyFont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="85" zoomScaleNormal="85" zoomScalePageLayoutView="0" workbookViewId="0" topLeftCell="B1">
      <pane ySplit="9" topLeftCell="BM10" activePane="bottomLeft" state="frozen"/>
      <selection pane="topLeft" activeCell="A1" sqref="A1"/>
      <selection pane="bottomLeft" activeCell="F26" sqref="F26"/>
    </sheetView>
  </sheetViews>
  <sheetFormatPr defaultColWidth="0" defaultRowHeight="12.75" zeroHeight="1"/>
  <cols>
    <col min="1" max="1" width="55.57421875" style="4" bestFit="1" customWidth="1"/>
    <col min="2" max="2" width="2.57421875" style="0" customWidth="1"/>
    <col min="3" max="3" width="4.140625" style="0" bestFit="1" customWidth="1"/>
    <col min="4" max="4" width="6.00390625" style="0" bestFit="1" customWidth="1"/>
    <col min="5" max="5" width="8.00390625" style="0" bestFit="1" customWidth="1"/>
    <col min="6" max="6" width="9.57421875" style="0" bestFit="1" customWidth="1"/>
    <col min="7" max="7" width="2.8515625" style="0" customWidth="1"/>
    <col min="8" max="9" width="5.57421875" style="0" bestFit="1" customWidth="1"/>
    <col min="10" max="11" width="8.00390625" style="0" bestFit="1" customWidth="1"/>
    <col min="12" max="12" width="2.57421875" style="0" customWidth="1"/>
    <col min="13" max="13" width="4.140625" style="0" bestFit="1" customWidth="1"/>
    <col min="14" max="14" width="6.140625" style="0" bestFit="1" customWidth="1"/>
    <col min="15" max="15" width="8.00390625" style="0" bestFit="1" customWidth="1"/>
    <col min="16" max="16" width="2.140625" style="0" customWidth="1"/>
    <col min="17" max="17" width="8.57421875" style="0" bestFit="1" customWidth="1"/>
    <col min="18" max="18" width="8.421875" style="0" bestFit="1" customWidth="1"/>
    <col min="19" max="19" width="2.57421875" style="0" customWidth="1"/>
    <col min="20" max="20" width="9.421875" style="0" bestFit="1" customWidth="1"/>
    <col min="21" max="21" width="2.28125" style="0" customWidth="1"/>
    <col min="22" max="22" width="7.421875" style="0" bestFit="1" customWidth="1"/>
    <col min="23" max="23" width="56.00390625" style="0" bestFit="1" customWidth="1"/>
    <col min="24" max="24" width="3.7109375" style="0" customWidth="1"/>
    <col min="25" max="25" width="18.57421875" style="0" customWidth="1"/>
    <col min="26" max="27" width="8.00390625" style="14" bestFit="1" customWidth="1"/>
    <col min="28" max="28" width="2.7109375" style="0" customWidth="1"/>
    <col min="29" max="29" width="2.140625" style="1" bestFit="1" customWidth="1"/>
  </cols>
  <sheetData>
    <row r="1" ht="12.75">
      <c r="A1" s="11" t="s">
        <v>0</v>
      </c>
    </row>
    <row r="2" spans="3:23" ht="12.75">
      <c r="C2" s="13" t="s">
        <v>3</v>
      </c>
      <c r="D2" s="13" t="s">
        <v>4</v>
      </c>
      <c r="E2" s="12"/>
      <c r="F2" s="12"/>
      <c r="G2" s="12"/>
      <c r="H2" s="13" t="s">
        <v>3</v>
      </c>
      <c r="I2" s="13" t="s">
        <v>4</v>
      </c>
      <c r="V2" t="s">
        <v>32</v>
      </c>
      <c r="W2" t="s">
        <v>33</v>
      </c>
    </row>
    <row r="3" spans="1:23" ht="12.75">
      <c r="A3" s="4" t="s">
        <v>1</v>
      </c>
      <c r="C3">
        <v>33</v>
      </c>
      <c r="D3">
        <v>40</v>
      </c>
      <c r="F3" s="4" t="s">
        <v>44</v>
      </c>
      <c r="H3">
        <v>34</v>
      </c>
      <c r="I3">
        <v>45</v>
      </c>
      <c r="V3" t="s">
        <v>34</v>
      </c>
      <c r="W3" t="s">
        <v>35</v>
      </c>
    </row>
    <row r="4" spans="1:23" ht="12.75">
      <c r="A4" s="4" t="s">
        <v>2</v>
      </c>
      <c r="C4">
        <v>40</v>
      </c>
      <c r="D4">
        <v>50</v>
      </c>
      <c r="V4" t="s">
        <v>36</v>
      </c>
      <c r="W4" t="s">
        <v>37</v>
      </c>
    </row>
    <row r="5" spans="1:23" ht="12.75">
      <c r="A5" s="4" t="s">
        <v>7</v>
      </c>
      <c r="C5">
        <v>30</v>
      </c>
      <c r="D5">
        <v>43</v>
      </c>
      <c r="V5" t="s">
        <v>38</v>
      </c>
      <c r="W5" t="s">
        <v>39</v>
      </c>
    </row>
    <row r="6" spans="22:23" ht="12.75">
      <c r="V6" t="s">
        <v>40</v>
      </c>
      <c r="W6" t="s">
        <v>41</v>
      </c>
    </row>
    <row r="7" spans="22:23" ht="12.75">
      <c r="V7" t="s">
        <v>42</v>
      </c>
      <c r="W7" t="s">
        <v>45</v>
      </c>
    </row>
    <row r="8" ht="12.75">
      <c r="W8" t="s">
        <v>49</v>
      </c>
    </row>
    <row r="9" spans="3:18" ht="12.75">
      <c r="C9" s="2" t="s">
        <v>14</v>
      </c>
      <c r="D9" s="2"/>
      <c r="E9" s="2" t="s">
        <v>15</v>
      </c>
      <c r="F9" s="2" t="s">
        <v>16</v>
      </c>
      <c r="G9" s="2"/>
      <c r="H9" s="2" t="s">
        <v>17</v>
      </c>
      <c r="I9" s="2"/>
      <c r="J9" s="2" t="s">
        <v>18</v>
      </c>
      <c r="K9" s="2" t="s">
        <v>19</v>
      </c>
      <c r="L9" s="2"/>
      <c r="M9" s="2" t="s">
        <v>20</v>
      </c>
      <c r="N9" s="2"/>
      <c r="O9" s="2" t="s">
        <v>21</v>
      </c>
      <c r="P9" s="2"/>
      <c r="Q9" s="2" t="s">
        <v>22</v>
      </c>
      <c r="R9" s="2" t="s">
        <v>23</v>
      </c>
    </row>
    <row r="10" spans="1:18" ht="15.75">
      <c r="A10" s="5" t="s">
        <v>50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3:29" ht="12.75">
      <c r="C11" s="32" t="s">
        <v>5</v>
      </c>
      <c r="D11" s="32"/>
      <c r="E11" s="32"/>
      <c r="F11" s="32"/>
      <c r="G11" s="7"/>
      <c r="H11" s="32" t="s">
        <v>6</v>
      </c>
      <c r="I11" s="32"/>
      <c r="J11" s="32"/>
      <c r="K11" s="32"/>
      <c r="L11" s="7"/>
      <c r="M11" s="32" t="s">
        <v>10</v>
      </c>
      <c r="N11" s="32"/>
      <c r="O11" s="32"/>
      <c r="P11" s="7"/>
      <c r="Q11" s="32" t="s">
        <v>11</v>
      </c>
      <c r="R11" s="32"/>
      <c r="S11" s="7"/>
      <c r="T11" s="8" t="s">
        <v>13</v>
      </c>
      <c r="U11" s="7"/>
      <c r="V11" s="7"/>
      <c r="W11" s="7"/>
      <c r="X11" s="7"/>
      <c r="Y11" s="32" t="s">
        <v>24</v>
      </c>
      <c r="Z11" s="32"/>
      <c r="AA11" s="32"/>
      <c r="AB11" s="32"/>
      <c r="AC11" s="32"/>
    </row>
    <row r="12" spans="3:27" s="12" customFormat="1" ht="12.75">
      <c r="C12" s="12" t="s">
        <v>12</v>
      </c>
      <c r="E12" s="12" t="s">
        <v>3</v>
      </c>
      <c r="F12" s="12" t="s">
        <v>4</v>
      </c>
      <c r="H12" s="12" t="s">
        <v>12</v>
      </c>
      <c r="J12" s="12" t="s">
        <v>3</v>
      </c>
      <c r="K12" s="12" t="s">
        <v>4</v>
      </c>
      <c r="M12" s="12" t="s">
        <v>12</v>
      </c>
      <c r="O12" s="12" t="s">
        <v>4</v>
      </c>
      <c r="Q12" s="12" t="s">
        <v>3</v>
      </c>
      <c r="R12" s="12" t="s">
        <v>4</v>
      </c>
      <c r="V12" s="7" t="s">
        <v>32</v>
      </c>
      <c r="W12" s="23">
        <f>+J16</f>
        <v>19750</v>
      </c>
      <c r="X12" s="23"/>
      <c r="Z12" s="22"/>
      <c r="AA12" s="22"/>
    </row>
    <row r="13" spans="1:29" ht="12.75">
      <c r="A13" s="4" t="s">
        <v>1</v>
      </c>
      <c r="C13">
        <v>200</v>
      </c>
      <c r="D13" t="s">
        <v>8</v>
      </c>
      <c r="E13" s="14">
        <f>+C13*$H$3</f>
        <v>6800</v>
      </c>
      <c r="F13" s="14">
        <f>+C13*D3</f>
        <v>8000</v>
      </c>
      <c r="H13">
        <v>150</v>
      </c>
      <c r="I13" t="s">
        <v>9</v>
      </c>
      <c r="J13" s="14">
        <f>+H13*C3</f>
        <v>4950</v>
      </c>
      <c r="K13" s="14">
        <f>+D3*H13</f>
        <v>6000</v>
      </c>
      <c r="M13">
        <v>100</v>
      </c>
      <c r="O13" s="14">
        <f>+D3*M13</f>
        <v>4000</v>
      </c>
      <c r="P13" s="14"/>
      <c r="Q13" s="14">
        <f>(+H13-M13)*C3</f>
        <v>1650</v>
      </c>
      <c r="R13" s="14">
        <f>(+H13-M13)*D3</f>
        <v>2000</v>
      </c>
      <c r="S13" s="14"/>
      <c r="T13" s="14"/>
      <c r="V13" s="7" t="s">
        <v>34</v>
      </c>
      <c r="W13" s="23">
        <f>+E16</f>
        <v>20400</v>
      </c>
      <c r="X13" s="24"/>
      <c r="Y13" t="s">
        <v>25</v>
      </c>
      <c r="Z13" s="14">
        <f>+Q16</f>
        <v>3950</v>
      </c>
      <c r="AC13" s="1" t="s">
        <v>29</v>
      </c>
    </row>
    <row r="14" spans="1:29" ht="12.75">
      <c r="A14" s="4" t="s">
        <v>2</v>
      </c>
      <c r="C14">
        <v>200</v>
      </c>
      <c r="D14" t="s">
        <v>8</v>
      </c>
      <c r="E14" s="14">
        <f>+C14*$H$3</f>
        <v>6800</v>
      </c>
      <c r="F14" s="14">
        <f>+C14*D4</f>
        <v>10000</v>
      </c>
      <c r="H14">
        <v>220</v>
      </c>
      <c r="I14" t="s">
        <v>9</v>
      </c>
      <c r="J14" s="14">
        <f>+H14*C4</f>
        <v>8800</v>
      </c>
      <c r="K14" s="14">
        <f>+D4*H14</f>
        <v>11000</v>
      </c>
      <c r="M14">
        <v>200</v>
      </c>
      <c r="O14" s="14">
        <f>+D4*M14</f>
        <v>10000</v>
      </c>
      <c r="P14" s="14"/>
      <c r="Q14" s="14">
        <f>(+H14-M14)*C4</f>
        <v>800</v>
      </c>
      <c r="R14" s="14">
        <f>(+H14-M14)*D4</f>
        <v>1000</v>
      </c>
      <c r="S14" s="14"/>
      <c r="T14" s="14"/>
      <c r="V14" s="7" t="s">
        <v>36</v>
      </c>
      <c r="W14" s="27" t="s">
        <v>43</v>
      </c>
      <c r="X14" s="25"/>
      <c r="Y14" s="3" t="s">
        <v>26</v>
      </c>
      <c r="AA14" s="14">
        <f>+Q16</f>
        <v>3950</v>
      </c>
      <c r="AC14" s="1" t="s">
        <v>15</v>
      </c>
    </row>
    <row r="15" spans="1:29" ht="12.75">
      <c r="A15" s="4" t="s">
        <v>7</v>
      </c>
      <c r="C15">
        <v>200</v>
      </c>
      <c r="D15" t="s">
        <v>8</v>
      </c>
      <c r="E15" s="14">
        <f>+C15*$H$3</f>
        <v>6800</v>
      </c>
      <c r="F15" s="14">
        <f>+C15*D5</f>
        <v>8600</v>
      </c>
      <c r="H15">
        <v>200</v>
      </c>
      <c r="I15" t="s">
        <v>9</v>
      </c>
      <c r="J15" s="14">
        <f>+H15*C5</f>
        <v>6000</v>
      </c>
      <c r="K15" s="14">
        <f>+D5*H15</f>
        <v>8600</v>
      </c>
      <c r="M15">
        <v>150</v>
      </c>
      <c r="O15" s="14">
        <f>+D5*M15</f>
        <v>6450</v>
      </c>
      <c r="P15" s="14"/>
      <c r="Q15" s="14">
        <f>(+H15-M15)*C5</f>
        <v>1500</v>
      </c>
      <c r="R15" s="14">
        <f>(+H15-M15)*D5</f>
        <v>2150</v>
      </c>
      <c r="S15" s="14"/>
      <c r="T15" s="14"/>
      <c r="V15" s="7" t="s">
        <v>38</v>
      </c>
      <c r="W15" s="23">
        <f>+F16</f>
        <v>26600</v>
      </c>
      <c r="X15" s="26"/>
      <c r="Y15" t="s">
        <v>28</v>
      </c>
      <c r="Z15" s="14">
        <f>+R16</f>
        <v>5150</v>
      </c>
      <c r="AC15" s="1" t="s">
        <v>15</v>
      </c>
    </row>
    <row r="16" spans="3:29" ht="12.75">
      <c r="C16" s="9">
        <f>SUM(C13:C15)</f>
        <v>600</v>
      </c>
      <c r="D16" s="9"/>
      <c r="E16" s="15">
        <f>SUM(E13:E15)</f>
        <v>20400</v>
      </c>
      <c r="F16" s="15">
        <f>SUM(F13:F15)</f>
        <v>26600</v>
      </c>
      <c r="H16" s="9">
        <f>SUM(H13:H15)</f>
        <v>570</v>
      </c>
      <c r="I16" s="9"/>
      <c r="J16" s="15">
        <f>SUM(J13:J15)</f>
        <v>19750</v>
      </c>
      <c r="K16" s="15">
        <f>SUM(K13:K15)</f>
        <v>25600</v>
      </c>
      <c r="M16" s="9">
        <f>SUM(M13:M15)</f>
        <v>450</v>
      </c>
      <c r="N16" s="9"/>
      <c r="O16" s="15">
        <f>SUM(O13:O15)</f>
        <v>20450</v>
      </c>
      <c r="P16" s="14"/>
      <c r="Q16" s="15">
        <f>SUM(Q13:Q15)</f>
        <v>3950</v>
      </c>
      <c r="R16" s="15">
        <f>SUM(R13:R15)</f>
        <v>5150</v>
      </c>
      <c r="S16" s="14"/>
      <c r="T16" s="15"/>
      <c r="V16" s="7" t="s">
        <v>40</v>
      </c>
      <c r="W16" s="28" t="s">
        <v>43</v>
      </c>
      <c r="X16" s="26"/>
      <c r="Y16" s="3" t="s">
        <v>27</v>
      </c>
      <c r="AA16" s="14">
        <f>+R16</f>
        <v>5150</v>
      </c>
      <c r="AC16" s="1" t="s">
        <v>29</v>
      </c>
    </row>
    <row r="17" spans="17:24" ht="12.75">
      <c r="Q17" s="10" t="s">
        <v>30</v>
      </c>
      <c r="R17" s="10" t="s">
        <v>31</v>
      </c>
      <c r="S17" s="6"/>
      <c r="T17" s="6"/>
      <c r="V17" s="7" t="s">
        <v>42</v>
      </c>
      <c r="W17" s="28" t="s">
        <v>43</v>
      </c>
      <c r="X17" s="26"/>
    </row>
    <row r="18" ht="12.75">
      <c r="R18" s="6"/>
    </row>
    <row r="19" spans="18:25" ht="12.75">
      <c r="R19" s="6"/>
      <c r="Y19" s="3"/>
    </row>
    <row r="20" spans="1:18" ht="15.75">
      <c r="A20" s="5" t="s">
        <v>51</v>
      </c>
      <c r="R20" s="6"/>
    </row>
    <row r="21" spans="3:29" ht="12.75">
      <c r="C21" s="32" t="s">
        <v>5</v>
      </c>
      <c r="D21" s="32"/>
      <c r="E21" s="32"/>
      <c r="F21" s="32"/>
      <c r="G21" s="7"/>
      <c r="H21" s="32" t="s">
        <v>6</v>
      </c>
      <c r="I21" s="32"/>
      <c r="J21" s="32"/>
      <c r="K21" s="32"/>
      <c r="L21" s="7"/>
      <c r="M21" s="32" t="s">
        <v>10</v>
      </c>
      <c r="N21" s="32"/>
      <c r="O21" s="32"/>
      <c r="P21" s="7"/>
      <c r="Q21" s="32" t="s">
        <v>11</v>
      </c>
      <c r="R21" s="32"/>
      <c r="S21" s="7"/>
      <c r="T21" s="8" t="s">
        <v>13</v>
      </c>
      <c r="U21" s="7"/>
      <c r="V21" s="7"/>
      <c r="W21" s="7"/>
      <c r="X21" s="7"/>
      <c r="Y21" s="32" t="s">
        <v>24</v>
      </c>
      <c r="Z21" s="32"/>
      <c r="AA21" s="32"/>
      <c r="AB21" s="32"/>
      <c r="AC21" s="32"/>
    </row>
    <row r="22" spans="1:29" ht="12.75">
      <c r="A22" s="12"/>
      <c r="B22" s="12"/>
      <c r="C22" s="12" t="s">
        <v>12</v>
      </c>
      <c r="D22" s="12"/>
      <c r="E22" s="12" t="s">
        <v>3</v>
      </c>
      <c r="F22" s="12" t="s">
        <v>4</v>
      </c>
      <c r="G22" s="12"/>
      <c r="H22" s="12" t="s">
        <v>12</v>
      </c>
      <c r="I22" s="12"/>
      <c r="J22" s="12" t="s">
        <v>3</v>
      </c>
      <c r="K22" s="12" t="s">
        <v>4</v>
      </c>
      <c r="L22" s="12"/>
      <c r="M22" s="12" t="s">
        <v>12</v>
      </c>
      <c r="N22" s="12"/>
      <c r="O22" s="12" t="s">
        <v>4</v>
      </c>
      <c r="P22" s="12"/>
      <c r="Q22" s="12" t="s">
        <v>3</v>
      </c>
      <c r="R22" s="12" t="s">
        <v>4</v>
      </c>
      <c r="S22" s="12"/>
      <c r="T22" s="12" t="s">
        <v>3</v>
      </c>
      <c r="U22" s="12"/>
      <c r="V22" s="7" t="s">
        <v>32</v>
      </c>
      <c r="W22" s="23">
        <f>+J26</f>
        <v>10300</v>
      </c>
      <c r="X22" s="12"/>
      <c r="Y22" s="12"/>
      <c r="Z22" s="22"/>
      <c r="AA22" s="22"/>
      <c r="AB22" s="12"/>
      <c r="AC22" s="12"/>
    </row>
    <row r="23" spans="1:29" ht="12.75">
      <c r="A23" s="4" t="s">
        <v>1</v>
      </c>
      <c r="C23">
        <v>200</v>
      </c>
      <c r="D23" t="s">
        <v>8</v>
      </c>
      <c r="E23" s="14">
        <f>+C23*$H$3</f>
        <v>6800</v>
      </c>
      <c r="F23" s="14">
        <f>+C23*D3</f>
        <v>8000</v>
      </c>
      <c r="H23">
        <v>100</v>
      </c>
      <c r="I23" t="s">
        <v>9</v>
      </c>
      <c r="J23" s="14">
        <f>+H23*C3</f>
        <v>3300</v>
      </c>
      <c r="K23" s="14">
        <f>+D3*H23</f>
        <v>4000</v>
      </c>
      <c r="O23" s="14"/>
      <c r="P23" s="14"/>
      <c r="Q23" s="19"/>
      <c r="R23" s="20"/>
      <c r="S23" s="14"/>
      <c r="T23" s="21"/>
      <c r="V23" s="7" t="s">
        <v>34</v>
      </c>
      <c r="W23" s="24">
        <f>+E26</f>
        <v>20400</v>
      </c>
      <c r="Y23" t="s">
        <v>25</v>
      </c>
      <c r="Z23" s="14">
        <f>+J26</f>
        <v>10300</v>
      </c>
      <c r="AC23" s="1" t="s">
        <v>29</v>
      </c>
    </row>
    <row r="24" spans="1:29" ht="12.75">
      <c r="A24" s="4" t="s">
        <v>2</v>
      </c>
      <c r="C24">
        <v>200</v>
      </c>
      <c r="D24" t="s">
        <v>8</v>
      </c>
      <c r="E24" s="14">
        <f>+C24*$H$3</f>
        <v>6800</v>
      </c>
      <c r="F24" s="14">
        <f>+C24*D4</f>
        <v>10000</v>
      </c>
      <c r="H24">
        <v>100</v>
      </c>
      <c r="I24" t="s">
        <v>9</v>
      </c>
      <c r="J24" s="14">
        <f>+H24*C4</f>
        <v>4000</v>
      </c>
      <c r="K24" s="14">
        <f>+D4*H24</f>
        <v>5000</v>
      </c>
      <c r="O24" s="14"/>
      <c r="P24" s="14"/>
      <c r="Q24" s="19"/>
      <c r="R24" s="20"/>
      <c r="S24" s="14"/>
      <c r="T24" s="21"/>
      <c r="V24" s="7" t="s">
        <v>36</v>
      </c>
      <c r="W24" s="31">
        <f>+W22/W23</f>
        <v>0.5049019607843137</v>
      </c>
      <c r="Y24" s="3" t="s">
        <v>26</v>
      </c>
      <c r="AA24" s="14">
        <f>+J26</f>
        <v>10300</v>
      </c>
      <c r="AC24" s="1" t="s">
        <v>15</v>
      </c>
    </row>
    <row r="25" spans="1:25" ht="12.75">
      <c r="A25" s="4" t="s">
        <v>7</v>
      </c>
      <c r="C25">
        <v>200</v>
      </c>
      <c r="D25" t="s">
        <v>8</v>
      </c>
      <c r="E25" s="14">
        <f>+C25*$H$3</f>
        <v>6800</v>
      </c>
      <c r="F25" s="14">
        <f>+C25*D5</f>
        <v>8600</v>
      </c>
      <c r="H25">
        <v>100</v>
      </c>
      <c r="I25" t="s">
        <v>9</v>
      </c>
      <c r="J25" s="14">
        <f>+H25*C5</f>
        <v>3000</v>
      </c>
      <c r="K25" s="14">
        <f>+D5*H25</f>
        <v>4300</v>
      </c>
      <c r="O25" s="14"/>
      <c r="P25" s="14"/>
      <c r="Q25" s="19"/>
      <c r="R25" s="20"/>
      <c r="S25" s="14"/>
      <c r="T25" s="21"/>
      <c r="V25" s="7" t="s">
        <v>38</v>
      </c>
      <c r="W25" s="24">
        <f>+F26</f>
        <v>19000</v>
      </c>
      <c r="Y25" s="3"/>
    </row>
    <row r="26" spans="3:29" ht="12.75">
      <c r="C26" s="9">
        <f>SUM(C23:C25)</f>
        <v>600</v>
      </c>
      <c r="D26" s="9"/>
      <c r="E26" s="15">
        <f>SUM(E23:E25)</f>
        <v>20400</v>
      </c>
      <c r="F26" s="18">
        <v>19000</v>
      </c>
      <c r="H26" s="9">
        <f>SUM(H23:H25)</f>
        <v>300</v>
      </c>
      <c r="I26" s="9"/>
      <c r="J26" s="15">
        <f>SUM(J23:J25)</f>
        <v>10300</v>
      </c>
      <c r="K26" s="15">
        <f>SUM(K23:K25)</f>
        <v>13300</v>
      </c>
      <c r="M26" s="9"/>
      <c r="N26" s="9"/>
      <c r="O26" s="15">
        <v>10000</v>
      </c>
      <c r="P26" s="15"/>
      <c r="Q26" s="16">
        <f>+J26</f>
        <v>10300</v>
      </c>
      <c r="R26" s="17">
        <f>W24*W25</f>
        <v>9593.13725490196</v>
      </c>
      <c r="S26" s="14"/>
      <c r="T26" s="15">
        <f>IF(W23&gt;W25,W23-W25+W26-W22,0)</f>
        <v>693.1372549019597</v>
      </c>
      <c r="V26" s="7" t="s">
        <v>40</v>
      </c>
      <c r="W26" s="24">
        <f>+R26</f>
        <v>9593.13725490196</v>
      </c>
      <c r="Y26" t="s">
        <v>46</v>
      </c>
      <c r="Z26" s="14">
        <f>+O26</f>
        <v>10000</v>
      </c>
      <c r="AC26" s="1" t="s">
        <v>15</v>
      </c>
    </row>
    <row r="27" spans="17:29" ht="12.75">
      <c r="Q27" s="6"/>
      <c r="R27" s="6"/>
      <c r="T27" s="6"/>
      <c r="V27" s="7" t="s">
        <v>42</v>
      </c>
      <c r="W27" s="30">
        <f>+T26</f>
        <v>693.1372549019597</v>
      </c>
      <c r="Y27" t="s">
        <v>28</v>
      </c>
      <c r="Z27" s="14">
        <f>IF(W26&gt;O26,IF(W24&lt;1,W26-O26,W25-O26),0)</f>
        <v>0</v>
      </c>
      <c r="AA27" s="14">
        <f>IF(O26&gt;W26,IF(W24&lt;1,O26-W26,O26-W25),0)</f>
        <v>406.86274509804025</v>
      </c>
      <c r="AC27" s="1" t="s">
        <v>15</v>
      </c>
    </row>
    <row r="28" spans="8:29" ht="12.75">
      <c r="H28" s="29"/>
      <c r="R28" s="6"/>
      <c r="Y28" s="3" t="s">
        <v>27</v>
      </c>
      <c r="AA28" s="14">
        <f>IF(W24&lt;1,W26,W25)</f>
        <v>9593.13725490196</v>
      </c>
      <c r="AC28" s="1" t="s">
        <v>29</v>
      </c>
    </row>
    <row r="29" ht="12.75">
      <c r="R29" s="6"/>
    </row>
    <row r="30" spans="18:29" ht="12.75">
      <c r="R30" s="6"/>
      <c r="Y30" t="s">
        <v>47</v>
      </c>
      <c r="Z30" s="14">
        <f>+W27</f>
        <v>693.1372549019597</v>
      </c>
      <c r="AC30" s="1" t="s">
        <v>29</v>
      </c>
    </row>
    <row r="31" spans="25:29" ht="12.75">
      <c r="Y31" s="3" t="s">
        <v>48</v>
      </c>
      <c r="AA31" s="14">
        <f>+W27</f>
        <v>693.1372549019597</v>
      </c>
      <c r="AC31" s="1" t="s">
        <v>15</v>
      </c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</sheetData>
  <sheetProtection/>
  <mergeCells count="10">
    <mergeCell ref="Y21:AC21"/>
    <mergeCell ref="C11:F11"/>
    <mergeCell ref="H11:K11"/>
    <mergeCell ref="C21:F21"/>
    <mergeCell ref="H21:K21"/>
    <mergeCell ref="M21:O21"/>
    <mergeCell ref="Q21:R21"/>
    <mergeCell ref="M11:O11"/>
    <mergeCell ref="Y11:AC11"/>
    <mergeCell ref="Q11:R11"/>
  </mergeCells>
  <printOptions/>
  <pageMargins left="0.75" right="0.75" top="0.27" bottom="0.29" header="0.3" footer="0.31"/>
  <pageSetup fitToHeight="2" horizontalDpi="600" verticalDpi="600" orientation="landscape" paperSize="9" scale="62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AllSolutions Business Applications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Waardering projecten</dc:title>
  <dc:subject/>
  <dc:creator>Henk Noordhuis</dc:creator>
  <cp:keywords/>
  <dc:description/>
  <cp:lastModifiedBy>Henk Noordhuis</cp:lastModifiedBy>
  <cp:lastPrinted>2006-10-15T15:39:33Z</cp:lastPrinted>
  <dcterms:created xsi:type="dcterms:W3CDTF">2006-10-13T17:29:39Z</dcterms:created>
  <dcterms:modified xsi:type="dcterms:W3CDTF">2008-12-29T14:46:00Z</dcterms:modified>
  <cp:category/>
  <cp:version/>
  <cp:contentType/>
  <cp:contentStatus/>
</cp:coreProperties>
</file>